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17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8" i="1"/>
  <c r="C75" i="1"/>
  <c r="C74" i="1"/>
  <c r="C71" i="1"/>
  <c r="C67" i="1"/>
  <c r="C63" i="1"/>
  <c r="C62" i="1"/>
  <c r="C61" i="1"/>
  <c r="C79" i="1" s="1"/>
  <c r="C59" i="1"/>
  <c r="C58" i="1"/>
  <c r="C57" i="1"/>
  <c r="C55" i="1"/>
  <c r="C54" i="1"/>
  <c r="C47" i="1"/>
  <c r="C44" i="1"/>
  <c r="C41" i="1"/>
  <c r="C40" i="1"/>
  <c r="C35" i="1"/>
  <c r="C33" i="1"/>
  <c r="C32" i="1"/>
  <c r="C26" i="1"/>
  <c r="C20" i="1"/>
  <c r="C16" i="1"/>
  <c r="C14" i="1"/>
  <c r="C13" i="1"/>
  <c r="C12" i="1"/>
  <c r="C11" i="1"/>
  <c r="C10" i="1"/>
  <c r="C9" i="1"/>
  <c r="C8" i="1"/>
  <c r="C7" i="1"/>
  <c r="C49" i="1" s="1"/>
  <c r="C81" i="1" s="1"/>
  <c r="C84" i="1" l="1"/>
</calcChain>
</file>

<file path=xl/sharedStrings.xml><?xml version="1.0" encoding="utf-8"?>
<sst xmlns="http://schemas.openxmlformats.org/spreadsheetml/2006/main" count="88" uniqueCount="72">
  <si>
    <t>tabulka č. 1b</t>
  </si>
  <si>
    <t>oddíl §</t>
  </si>
  <si>
    <t>Název položky</t>
  </si>
  <si>
    <t>Návrh rozpočtu 2025</t>
  </si>
  <si>
    <t>Běžné výdaje</t>
  </si>
  <si>
    <t>02., 03. MĚSTSKÁ INFRASTRUKTURA</t>
  </si>
  <si>
    <t>silnice</t>
  </si>
  <si>
    <t>ostatní záležitosti pozemních komunikací (chodníky)</t>
  </si>
  <si>
    <t>provoz veřejné silniční dopravy</t>
  </si>
  <si>
    <t>železnice</t>
  </si>
  <si>
    <t>pitná voda</t>
  </si>
  <si>
    <t>využití volného času dětí a mládeže (dětská hřiště)</t>
  </si>
  <si>
    <t>sběr a svoz komunálního odpadu</t>
  </si>
  <si>
    <t>péče o vzhled obcí a veřejnou zeleň</t>
  </si>
  <si>
    <t>04. ŠKOLSTVÍ + SPORT</t>
  </si>
  <si>
    <t>MŠ školství - opravy,služby na budovách, drobný hmotný</t>
  </si>
  <si>
    <t xml:space="preserve">MŠ Čakovice I provoz příspěvek MČ </t>
  </si>
  <si>
    <t xml:space="preserve">MŠ Čakovice II provoz příspěvek MČ </t>
  </si>
  <si>
    <t xml:space="preserve">MŠ Čakovice III provoz příspěvek MČ </t>
  </si>
  <si>
    <t>ZŠ školství opravy,služby na budovách, drobný hmotný</t>
  </si>
  <si>
    <t xml:space="preserve">ZŠ Čakovice provoz příspěvek MČ </t>
  </si>
  <si>
    <t>Ostatní záležitosti vzdělávání - gymnázium</t>
  </si>
  <si>
    <t>Střední odborné školy</t>
  </si>
  <si>
    <t>Základní umělecké školy</t>
  </si>
  <si>
    <t>Středisko volného času</t>
  </si>
  <si>
    <t>sportovní zařízení v majetku obce</t>
  </si>
  <si>
    <t>ostatní tělovýchovná činnost - spolky</t>
  </si>
  <si>
    <t>5. ZDRAVOTNICTVÍ A SOCIÁLNÍ PÉČE</t>
  </si>
  <si>
    <t>krizová pomoc</t>
  </si>
  <si>
    <t>ostatní služby a činnosti v oblasti soc. péče</t>
  </si>
  <si>
    <t>06. KULTURA A CESTOVNÍ RUCH</t>
  </si>
  <si>
    <t>knihovny</t>
  </si>
  <si>
    <t>ostatní záležitosti kultury - spolky</t>
  </si>
  <si>
    <t>ostatní záležitosti kultury, církví a sděl. prostř.</t>
  </si>
  <si>
    <t>ostatní záležitosti kultury (OOS, Senioři, MČ)</t>
  </si>
  <si>
    <t>07. BEZPEČNOST</t>
  </si>
  <si>
    <t>bezpečenost a veřejný pořádek</t>
  </si>
  <si>
    <t>JSDH Čakovice</t>
  </si>
  <si>
    <t>08. HOSPODÁŘSTVÍ</t>
  </si>
  <si>
    <t>nebytové hospodářství</t>
  </si>
  <si>
    <t>Pohřebnictví</t>
  </si>
  <si>
    <t>09. VNITŘNÍ SPRÁVA</t>
  </si>
  <si>
    <t>zastupitelstva obcí</t>
  </si>
  <si>
    <t>místní správa</t>
  </si>
  <si>
    <t>10. POKLADNÍ SPRÁVA</t>
  </si>
  <si>
    <t>bankovní poplatky</t>
  </si>
  <si>
    <t>povinné ručení</t>
  </si>
  <si>
    <t>vratka půjčky (pol. 6363)</t>
  </si>
  <si>
    <t>BĚŽNÉ VÝDAJE CELKEM</t>
  </si>
  <si>
    <t>Kapitálové výdaje</t>
  </si>
  <si>
    <t>02., 03.  MĚSTSKÁ INFRASTRUKTURA</t>
  </si>
  <si>
    <t>ostatní záležitosti pozemních komunikací</t>
  </si>
  <si>
    <t>železniční dráhy</t>
  </si>
  <si>
    <t>MŠ - stavby, stroje, zařízení, pozemky</t>
  </si>
  <si>
    <t>ZŠ - stavby, stroje, zařízení</t>
  </si>
  <si>
    <t>Gymnázium</t>
  </si>
  <si>
    <t xml:space="preserve">ostatní tělovýchovná činnost </t>
  </si>
  <si>
    <t>05. ZDRAVOTNICTVÍ A SOCIÁLNÍ PÉČE</t>
  </si>
  <si>
    <t>všeobecná ambulatní péče - Lékařský dům</t>
  </si>
  <si>
    <t>ostatní záležitosti kultury</t>
  </si>
  <si>
    <t>bezpečnost a veřejný pořádek</t>
  </si>
  <si>
    <t xml:space="preserve">bytové hospodářství  </t>
  </si>
  <si>
    <t>pohřebnictví</t>
  </si>
  <si>
    <t>úřad - projekty a investice</t>
  </si>
  <si>
    <t>KAPITÁLOVÉ VÝDAJE CELKEM</t>
  </si>
  <si>
    <t>CELKEM VÝDAJE</t>
  </si>
  <si>
    <t>celkem výdaje</t>
  </si>
  <si>
    <t>zaměstnanecký fond</t>
  </si>
  <si>
    <t>PŘÍJMY</t>
  </si>
  <si>
    <t>ROZDÍL</t>
  </si>
  <si>
    <t xml:space="preserve"> </t>
  </si>
  <si>
    <t>Schválený rozpočet 2025 -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</si>
</sst>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  <numFmt numFmtId="165" formatCode="_-* #,##0.00&quot; Kč&quot;_-;\-* #,##0.00&quot; Kč&quot;_-;_-* \-??&quot; Kč&quot;_-;_-@_-"/>
    <numFmt numFmtId="166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9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0"/>
      <name val="Calibri"/>
      <family val="2"/>
      <charset val="238"/>
    </font>
    <font>
      <b/>
      <sz val="9"/>
      <color indexed="9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36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36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6" fillId="0" borderId="3" xfId="0" applyFont="1" applyBorder="1"/>
    <xf numFmtId="0" fontId="7" fillId="0" borderId="4" xfId="0" applyFont="1" applyBorder="1" applyAlignment="1">
      <alignment horizontal="left"/>
    </xf>
    <xf numFmtId="164" fontId="7" fillId="0" borderId="5" xfId="2" applyNumberFormat="1" applyFont="1" applyFill="1" applyBorder="1" applyAlignment="1" applyProtection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8" fontId="7" fillId="0" borderId="0" xfId="0" applyNumberFormat="1" applyFont="1"/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64" fontId="13" fillId="0" borderId="10" xfId="2" applyNumberFormat="1" applyFont="1" applyFill="1" applyBorder="1" applyAlignment="1" applyProtection="1">
      <alignment vertical="center"/>
    </xf>
    <xf numFmtId="0" fontId="13" fillId="0" borderId="0" xfId="0" applyFont="1"/>
    <xf numFmtId="44" fontId="14" fillId="0" borderId="0" xfId="2" applyFont="1" applyFill="1" applyBorder="1" applyAlignment="1" applyProtection="1"/>
    <xf numFmtId="8" fontId="13" fillId="0" borderId="0" xfId="0" applyNumberFormat="1" applyFont="1"/>
    <xf numFmtId="164" fontId="13" fillId="0" borderId="11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165" fontId="7" fillId="0" borderId="0" xfId="0" applyNumberFormat="1" applyFont="1"/>
    <xf numFmtId="164" fontId="6" fillId="6" borderId="14" xfId="2" applyNumberFormat="1" applyFont="1" applyFill="1" applyBorder="1" applyAlignment="1" applyProtection="1">
      <alignment vertical="center"/>
    </xf>
    <xf numFmtId="164" fontId="13" fillId="0" borderId="10" xfId="0" applyNumberFormat="1" applyFont="1" applyBorder="1" applyAlignment="1">
      <alignment vertical="center"/>
    </xf>
    <xf numFmtId="166" fontId="6" fillId="6" borderId="10" xfId="2" applyNumberFormat="1" applyFont="1" applyFill="1" applyBorder="1" applyAlignment="1" applyProtection="1">
      <alignment vertical="center"/>
    </xf>
    <xf numFmtId="164" fontId="6" fillId="0" borderId="10" xfId="2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44" fontId="8" fillId="0" borderId="0" xfId="2" applyFont="1" applyFill="1" applyBorder="1" applyAlignment="1" applyProtection="1"/>
    <xf numFmtId="0" fontId="9" fillId="0" borderId="0" xfId="0" applyFont="1" applyAlignment="1">
      <alignment horizontal="center" vertical="center"/>
    </xf>
    <xf numFmtId="166" fontId="6" fillId="8" borderId="14" xfId="2" applyNumberFormat="1" applyFont="1" applyFill="1" applyBorder="1" applyAlignment="1" applyProtection="1">
      <alignment vertical="center"/>
    </xf>
    <xf numFmtId="8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/>
    <xf numFmtId="0" fontId="8" fillId="0" borderId="0" xfId="0" applyFont="1" applyAlignment="1">
      <alignment horizontal="left"/>
    </xf>
    <xf numFmtId="43" fontId="13" fillId="0" borderId="0" xfId="1" applyFont="1"/>
    <xf numFmtId="43" fontId="13" fillId="0" borderId="0" xfId="1" applyFont="1" applyAlignment="1">
      <alignment horizontal="left"/>
    </xf>
    <xf numFmtId="0" fontId="13" fillId="0" borderId="0" xfId="0" applyFont="1" applyAlignment="1">
      <alignment horizontal="center"/>
    </xf>
    <xf numFmtId="164" fontId="15" fillId="0" borderId="0" xfId="0" applyNumberFormat="1" applyFont="1" applyAlignment="1">
      <alignment horizontal="right"/>
    </xf>
    <xf numFmtId="44" fontId="15" fillId="0" borderId="0" xfId="2" applyFont="1" applyFill="1" applyBorder="1" applyAlignment="1" applyProtection="1"/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zpo&#269;t&#225;&#345;\ROZPO&#268;ET\Rozpo&#269;et%202025\Rozpo&#269;et%202025%20fin&#225;ln&#237;%20verze.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 TAB"/>
      <sheetName val="VÝDAJE TAB"/>
      <sheetName val="tab"/>
      <sheetName val="ÚČTY k 31.12.2024"/>
      <sheetName val="VHČ"/>
      <sheetName val="příjmy"/>
      <sheetName val="výdaje "/>
      <sheetName val="Přehled dotací"/>
      <sheetName val="Závazky z předchozích let"/>
      <sheetName val="OBHSB"/>
      <sheetName val="OU "/>
      <sheetName val="TS ÚMČ+BRABEC+KAŠPER"/>
      <sheetName val="Úřad"/>
      <sheetName val="Rozpočtový výhled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337397300</v>
          </cell>
        </row>
      </sheetData>
      <sheetData sheetId="6"/>
      <sheetData sheetId="7"/>
      <sheetData sheetId="8">
        <row r="8">
          <cell r="E8">
            <v>56200</v>
          </cell>
        </row>
        <row r="16">
          <cell r="E16">
            <v>1725100</v>
          </cell>
        </row>
        <row r="26">
          <cell r="E26">
            <v>469500</v>
          </cell>
        </row>
        <row r="37">
          <cell r="E37">
            <v>13200</v>
          </cell>
        </row>
        <row r="45">
          <cell r="E45">
            <v>57900</v>
          </cell>
        </row>
        <row r="54">
          <cell r="E54">
            <v>22100</v>
          </cell>
        </row>
        <row r="68">
          <cell r="E68">
            <v>153109700</v>
          </cell>
        </row>
        <row r="76">
          <cell r="E76">
            <v>2895800</v>
          </cell>
        </row>
        <row r="83">
          <cell r="E83">
            <v>63600</v>
          </cell>
        </row>
        <row r="95">
          <cell r="E95">
            <v>25200</v>
          </cell>
        </row>
        <row r="100">
          <cell r="E100">
            <v>33700</v>
          </cell>
        </row>
        <row r="113">
          <cell r="E113">
            <v>181900</v>
          </cell>
        </row>
        <row r="116">
          <cell r="E116">
            <v>272600</v>
          </cell>
        </row>
        <row r="125">
          <cell r="E125">
            <v>1071500</v>
          </cell>
        </row>
        <row r="157">
          <cell r="E157">
            <v>401300</v>
          </cell>
        </row>
        <row r="159">
          <cell r="E159">
            <v>369000</v>
          </cell>
        </row>
        <row r="184">
          <cell r="E184">
            <v>3208600</v>
          </cell>
        </row>
        <row r="188">
          <cell r="E188">
            <v>6232600</v>
          </cell>
        </row>
        <row r="196">
          <cell r="E196">
            <v>1158100</v>
          </cell>
        </row>
        <row r="205">
          <cell r="E205">
            <v>558400</v>
          </cell>
        </row>
        <row r="225">
          <cell r="E225">
            <v>1293400</v>
          </cell>
        </row>
      </sheetData>
      <sheetData sheetId="9">
        <row r="5">
          <cell r="F5">
            <v>1000000</v>
          </cell>
        </row>
        <row r="6">
          <cell r="D6">
            <v>2000000</v>
          </cell>
        </row>
        <row r="7">
          <cell r="E7">
            <v>700000</v>
          </cell>
        </row>
        <row r="12">
          <cell r="E12">
            <v>600000</v>
          </cell>
        </row>
        <row r="13">
          <cell r="F13">
            <v>140000</v>
          </cell>
        </row>
        <row r="14">
          <cell r="F14">
            <v>7000</v>
          </cell>
        </row>
        <row r="15">
          <cell r="F15">
            <v>52000</v>
          </cell>
        </row>
        <row r="16">
          <cell r="F16">
            <v>60000</v>
          </cell>
        </row>
        <row r="17">
          <cell r="E17">
            <v>700000</v>
          </cell>
        </row>
        <row r="18">
          <cell r="F18">
            <v>40000</v>
          </cell>
        </row>
        <row r="21">
          <cell r="D21">
            <v>3000000</v>
          </cell>
        </row>
        <row r="23">
          <cell r="F23">
            <v>700000</v>
          </cell>
        </row>
        <row r="24">
          <cell r="F24">
            <v>500000</v>
          </cell>
        </row>
        <row r="25">
          <cell r="F25">
            <v>750000</v>
          </cell>
        </row>
        <row r="26">
          <cell r="F26">
            <v>2000000</v>
          </cell>
        </row>
      </sheetData>
      <sheetData sheetId="10">
        <row r="8">
          <cell r="C8">
            <v>295000</v>
          </cell>
        </row>
        <row r="9">
          <cell r="C9">
            <v>120000</v>
          </cell>
        </row>
        <row r="10">
          <cell r="C10">
            <v>347000</v>
          </cell>
        </row>
        <row r="26">
          <cell r="C26">
            <v>570000</v>
          </cell>
        </row>
        <row r="35">
          <cell r="C35">
            <v>215000</v>
          </cell>
        </row>
        <row r="53">
          <cell r="C53">
            <v>1675000</v>
          </cell>
        </row>
        <row r="57">
          <cell r="C57">
            <v>200000</v>
          </cell>
        </row>
      </sheetData>
      <sheetData sheetId="11">
        <row r="6">
          <cell r="E6">
            <v>1710000</v>
          </cell>
        </row>
        <row r="8">
          <cell r="E8">
            <v>523000</v>
          </cell>
        </row>
        <row r="11">
          <cell r="E11">
            <v>1500000</v>
          </cell>
        </row>
        <row r="15">
          <cell r="E15">
            <v>100000</v>
          </cell>
        </row>
        <row r="20">
          <cell r="E20">
            <v>300000</v>
          </cell>
        </row>
        <row r="24">
          <cell r="E24">
            <v>5000</v>
          </cell>
        </row>
        <row r="30">
          <cell r="E30">
            <v>1630000</v>
          </cell>
        </row>
        <row r="32">
          <cell r="E32">
            <v>750000</v>
          </cell>
        </row>
        <row r="36">
          <cell r="E36">
            <v>880000</v>
          </cell>
        </row>
        <row r="41">
          <cell r="E41">
            <v>600000</v>
          </cell>
        </row>
        <row r="73">
          <cell r="E73">
            <v>22338500</v>
          </cell>
        </row>
        <row r="78">
          <cell r="E78">
            <v>6200000</v>
          </cell>
        </row>
        <row r="82">
          <cell r="E82">
            <v>58000</v>
          </cell>
        </row>
      </sheetData>
      <sheetData sheetId="12">
        <row r="33">
          <cell r="D33">
            <v>33120000</v>
          </cell>
        </row>
        <row r="39">
          <cell r="D39">
            <v>3450000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sqref="A1:C1"/>
    </sheetView>
  </sheetViews>
  <sheetFormatPr defaultColWidth="9.140625" defaultRowHeight="12" x14ac:dyDescent="0.2"/>
  <cols>
    <col min="1" max="1" width="8.85546875" style="12" customWidth="1"/>
    <col min="2" max="2" width="45" style="30" bestFit="1" customWidth="1"/>
    <col min="3" max="3" width="18" style="31" customWidth="1"/>
    <col min="4" max="4" width="23.28515625" style="12" customWidth="1"/>
    <col min="5" max="5" width="17.5703125" style="12" customWidth="1"/>
    <col min="6" max="6" width="19.42578125" style="12" customWidth="1"/>
    <col min="7" max="7" width="18.5703125" style="12" bestFit="1" customWidth="1"/>
    <col min="8" max="8" width="18.28515625" style="12" customWidth="1"/>
    <col min="9" max="16384" width="9.140625" style="12"/>
  </cols>
  <sheetData>
    <row r="1" spans="1:6" s="1" customFormat="1" ht="21.75" thickBot="1" x14ac:dyDescent="0.4">
      <c r="A1" s="64" t="s">
        <v>71</v>
      </c>
      <c r="B1" s="65"/>
      <c r="C1" s="65"/>
    </row>
    <row r="2" spans="1:6" s="5" customFormat="1" ht="16.5" thickBot="1" x14ac:dyDescent="0.3">
      <c r="A2" s="2" t="s">
        <v>0</v>
      </c>
      <c r="B2" s="3"/>
      <c r="C2" s="4"/>
    </row>
    <row r="3" spans="1:6" s="5" customFormat="1" ht="15.75" x14ac:dyDescent="0.25">
      <c r="A3" s="52" t="s">
        <v>1</v>
      </c>
      <c r="B3" s="54" t="s">
        <v>2</v>
      </c>
      <c r="C3" s="56" t="s">
        <v>3</v>
      </c>
      <c r="D3" s="6"/>
      <c r="E3" s="7"/>
      <c r="F3" s="7"/>
    </row>
    <row r="4" spans="1:6" s="5" customFormat="1" ht="15.75" x14ac:dyDescent="0.25">
      <c r="A4" s="66"/>
      <c r="B4" s="67"/>
      <c r="C4" s="68"/>
      <c r="D4" s="6"/>
      <c r="E4" s="7"/>
      <c r="F4" s="7"/>
    </row>
    <row r="5" spans="1:6" s="5" customFormat="1" ht="15.75" x14ac:dyDescent="0.25">
      <c r="A5" s="69" t="s">
        <v>4</v>
      </c>
      <c r="B5" s="70"/>
      <c r="C5" s="71"/>
      <c r="D5" s="8"/>
    </row>
    <row r="6" spans="1:6" s="5" customFormat="1" ht="15.75" x14ac:dyDescent="0.25">
      <c r="A6" s="40" t="s">
        <v>5</v>
      </c>
      <c r="B6" s="41"/>
      <c r="C6" s="42"/>
      <c r="D6" s="8"/>
    </row>
    <row r="7" spans="1:6" s="5" customFormat="1" ht="15.75" x14ac:dyDescent="0.25">
      <c r="A7" s="9">
        <v>2212</v>
      </c>
      <c r="B7" s="10" t="s">
        <v>6</v>
      </c>
      <c r="C7" s="11">
        <f>'[1]TS ÚMČ+BRABEC+KAŠPER'!E6+'[1]Závazky z předchozích let'!E8+250000</f>
        <v>2016200</v>
      </c>
      <c r="D7" s="8"/>
    </row>
    <row r="8" spans="1:6" s="5" customFormat="1" ht="15.75" x14ac:dyDescent="0.25">
      <c r="A8" s="9">
        <v>2219</v>
      </c>
      <c r="B8" s="10" t="s">
        <v>7</v>
      </c>
      <c r="C8" s="11">
        <f>'[1]TS ÚMČ+BRABEC+KAŠPER'!E11+300000</f>
        <v>1800000</v>
      </c>
      <c r="D8" s="8"/>
    </row>
    <row r="9" spans="1:6" s="5" customFormat="1" ht="15.75" x14ac:dyDescent="0.25">
      <c r="A9" s="9">
        <v>2221</v>
      </c>
      <c r="B9" s="10" t="s">
        <v>8</v>
      </c>
      <c r="C9" s="11">
        <f>'[1]TS ÚMČ+BRABEC+KAŠPER'!E15</f>
        <v>100000</v>
      </c>
      <c r="D9" s="8"/>
    </row>
    <row r="10" spans="1:6" s="5" customFormat="1" ht="15.75" x14ac:dyDescent="0.25">
      <c r="A10" s="9">
        <v>2241</v>
      </c>
      <c r="B10" s="10" t="s">
        <v>9</v>
      </c>
      <c r="C10" s="11">
        <f>'[1]TS ÚMČ+BRABEC+KAŠPER'!E20</f>
        <v>300000</v>
      </c>
      <c r="D10" s="8"/>
    </row>
    <row r="11" spans="1:6" s="5" customFormat="1" ht="15.75" x14ac:dyDescent="0.25">
      <c r="A11" s="9">
        <v>2310</v>
      </c>
      <c r="B11" s="10" t="s">
        <v>10</v>
      </c>
      <c r="C11" s="11">
        <f>'[1]TS ÚMČ+BRABEC+KAŠPER'!E24</f>
        <v>5000</v>
      </c>
      <c r="D11" s="8"/>
    </row>
    <row r="12" spans="1:6" s="5" customFormat="1" ht="15.75" x14ac:dyDescent="0.25">
      <c r="A12" s="9">
        <v>3421</v>
      </c>
      <c r="B12" s="10" t="s">
        <v>11</v>
      </c>
      <c r="C12" s="11">
        <f>'[1]TS ÚMČ+BRABEC+KAŠPER'!E30+'[1]Závazky z předchozích let'!E113</f>
        <v>1811900</v>
      </c>
      <c r="D12" s="8"/>
    </row>
    <row r="13" spans="1:6" s="5" customFormat="1" ht="15.75" x14ac:dyDescent="0.25">
      <c r="A13" s="9">
        <v>3722</v>
      </c>
      <c r="B13" s="10" t="s">
        <v>12</v>
      </c>
      <c r="C13" s="11">
        <f>'[1]TS ÚMČ+BRABEC+KAŠPER'!E41</f>
        <v>600000</v>
      </c>
      <c r="D13" s="12"/>
      <c r="E13" s="13"/>
      <c r="F13" s="13"/>
    </row>
    <row r="14" spans="1:6" s="5" customFormat="1" ht="15.75" x14ac:dyDescent="0.25">
      <c r="A14" s="9">
        <v>3745</v>
      </c>
      <c r="B14" s="10" t="s">
        <v>13</v>
      </c>
      <c r="C14" s="11">
        <f>'[1]TS ÚMČ+BRABEC+KAŠPER'!E73+'[1]Závazky z předchozích let'!E184+500000</f>
        <v>26047100</v>
      </c>
      <c r="D14" s="14"/>
      <c r="E14" s="13"/>
      <c r="F14" s="13"/>
    </row>
    <row r="15" spans="1:6" s="5" customFormat="1" ht="15.75" x14ac:dyDescent="0.25">
      <c r="A15" s="40" t="s">
        <v>14</v>
      </c>
      <c r="B15" s="41"/>
      <c r="C15" s="42"/>
      <c r="D15" s="12"/>
      <c r="E15" s="13"/>
      <c r="F15" s="13"/>
    </row>
    <row r="16" spans="1:6" s="5" customFormat="1" ht="15.75" x14ac:dyDescent="0.25">
      <c r="A16" s="9">
        <v>3111</v>
      </c>
      <c r="B16" s="10" t="s">
        <v>15</v>
      </c>
      <c r="C16" s="11">
        <f>[1]OBHSB!F5+[1]OBHSB!F18+[1]OBHSB!F24+'[1]Závazky z předchozích let'!E45</f>
        <v>1597900</v>
      </c>
      <c r="D16" s="12"/>
      <c r="E16" s="13"/>
      <c r="F16" s="13"/>
    </row>
    <row r="17" spans="1:6" s="5" customFormat="1" ht="15.75" x14ac:dyDescent="0.25">
      <c r="A17" s="9">
        <v>3111</v>
      </c>
      <c r="B17" s="10" t="s">
        <v>16</v>
      </c>
      <c r="C17" s="11">
        <v>3450000</v>
      </c>
      <c r="D17" s="14"/>
      <c r="E17" s="13"/>
      <c r="F17" s="13"/>
    </row>
    <row r="18" spans="1:6" s="5" customFormat="1" ht="15.75" x14ac:dyDescent="0.25">
      <c r="A18" s="9">
        <v>3111</v>
      </c>
      <c r="B18" s="10" t="s">
        <v>17</v>
      </c>
      <c r="C18" s="11">
        <v>2000000</v>
      </c>
      <c r="D18" s="14"/>
      <c r="E18" s="13"/>
      <c r="F18" s="13"/>
    </row>
    <row r="19" spans="1:6" s="5" customFormat="1" ht="15.75" x14ac:dyDescent="0.25">
      <c r="A19" s="9">
        <v>3111</v>
      </c>
      <c r="B19" s="10" t="s">
        <v>18</v>
      </c>
      <c r="C19" s="11">
        <v>3100000</v>
      </c>
      <c r="D19" s="14"/>
      <c r="E19" s="13"/>
      <c r="F19" s="13"/>
    </row>
    <row r="20" spans="1:6" s="5" customFormat="1" ht="15.75" x14ac:dyDescent="0.25">
      <c r="A20" s="9">
        <v>3113</v>
      </c>
      <c r="B20" s="10" t="s">
        <v>19</v>
      </c>
      <c r="C20" s="11">
        <f>[1]OBHSB!F13+[1]OBHSB!F14+[1]OBHSB!F15+[1]OBHSB!F16+[1]OBHSB!F23+'[1]Závazky z předchozích let'!E54+1000000</f>
        <v>1981100</v>
      </c>
      <c r="D20" s="14"/>
      <c r="E20" s="13"/>
      <c r="F20" s="13"/>
    </row>
    <row r="21" spans="1:6" s="5" customFormat="1" ht="15.75" x14ac:dyDescent="0.25">
      <c r="A21" s="9">
        <v>3113</v>
      </c>
      <c r="B21" s="10" t="s">
        <v>20</v>
      </c>
      <c r="C21" s="11">
        <v>17700000</v>
      </c>
      <c r="D21" s="14"/>
      <c r="E21" s="13"/>
      <c r="F21" s="13"/>
    </row>
    <row r="22" spans="1:6" s="5" customFormat="1" ht="15.75" x14ac:dyDescent="0.25">
      <c r="A22" s="9">
        <v>3121</v>
      </c>
      <c r="B22" s="10" t="s">
        <v>21</v>
      </c>
      <c r="C22" s="11">
        <v>300000</v>
      </c>
      <c r="D22" s="14"/>
      <c r="E22" s="13"/>
      <c r="F22" s="13"/>
    </row>
    <row r="23" spans="1:6" s="5" customFormat="1" ht="15.75" x14ac:dyDescent="0.25">
      <c r="A23" s="9">
        <v>3122</v>
      </c>
      <c r="B23" s="10" t="s">
        <v>22</v>
      </c>
      <c r="C23" s="11">
        <v>100000</v>
      </c>
      <c r="D23" s="14"/>
      <c r="E23" s="13"/>
      <c r="F23" s="13"/>
    </row>
    <row r="24" spans="1:6" s="5" customFormat="1" ht="15.75" x14ac:dyDescent="0.25">
      <c r="A24" s="9">
        <v>3231</v>
      </c>
      <c r="B24" s="10" t="s">
        <v>23</v>
      </c>
      <c r="C24" s="11">
        <v>200000</v>
      </c>
      <c r="D24" s="14"/>
      <c r="E24" s="13"/>
      <c r="F24" s="13"/>
    </row>
    <row r="25" spans="1:6" s="5" customFormat="1" ht="15.75" x14ac:dyDescent="0.25">
      <c r="A25" s="9">
        <v>3233</v>
      </c>
      <c r="B25" s="10" t="s">
        <v>24</v>
      </c>
      <c r="C25" s="11">
        <v>200000</v>
      </c>
      <c r="D25" s="14"/>
      <c r="E25" s="13"/>
      <c r="F25" s="13"/>
    </row>
    <row r="26" spans="1:6" s="5" customFormat="1" ht="15.75" x14ac:dyDescent="0.25">
      <c r="A26" s="9">
        <v>3412</v>
      </c>
      <c r="B26" s="10" t="s">
        <v>25</v>
      </c>
      <c r="C26" s="11">
        <f>'[1]Závazky z předchozích let'!E83+[1]OBHSB!F25</f>
        <v>813600</v>
      </c>
      <c r="D26" s="14"/>
      <c r="E26" s="13"/>
      <c r="F26" s="13"/>
    </row>
    <row r="27" spans="1:6" s="5" customFormat="1" ht="15.75" x14ac:dyDescent="0.25">
      <c r="A27" s="9">
        <v>3419</v>
      </c>
      <c r="B27" s="10" t="s">
        <v>26</v>
      </c>
      <c r="C27" s="11">
        <v>2100000</v>
      </c>
      <c r="D27" s="14"/>
      <c r="E27" s="13"/>
      <c r="F27" s="13"/>
    </row>
    <row r="28" spans="1:6" s="5" customFormat="1" ht="15.75" x14ac:dyDescent="0.25">
      <c r="A28" s="40" t="s">
        <v>27</v>
      </c>
      <c r="B28" s="41"/>
      <c r="C28" s="42"/>
      <c r="D28" s="14"/>
      <c r="E28" s="13"/>
      <c r="F28" s="13"/>
    </row>
    <row r="29" spans="1:6" s="5" customFormat="1" ht="15.75" x14ac:dyDescent="0.25">
      <c r="A29" s="9">
        <v>4372</v>
      </c>
      <c r="B29" s="10" t="s">
        <v>28</v>
      </c>
      <c r="C29" s="11">
        <v>250000</v>
      </c>
      <c r="D29" s="14"/>
      <c r="E29" s="13"/>
      <c r="F29" s="13"/>
    </row>
    <row r="30" spans="1:6" s="5" customFormat="1" ht="15.75" x14ac:dyDescent="0.25">
      <c r="A30" s="9">
        <v>4359</v>
      </c>
      <c r="B30" s="10" t="s">
        <v>29</v>
      </c>
      <c r="C30" s="11"/>
      <c r="D30" s="14"/>
      <c r="E30" s="13"/>
      <c r="F30" s="13"/>
    </row>
    <row r="31" spans="1:6" s="5" customFormat="1" ht="15.75" x14ac:dyDescent="0.25">
      <c r="A31" s="40" t="s">
        <v>30</v>
      </c>
      <c r="B31" s="41"/>
      <c r="C31" s="42"/>
      <c r="D31" s="14"/>
      <c r="E31" s="13"/>
      <c r="F31" s="13"/>
    </row>
    <row r="32" spans="1:6" s="5" customFormat="1" ht="15.75" x14ac:dyDescent="0.25">
      <c r="A32" s="9">
        <v>3314</v>
      </c>
      <c r="B32" s="10" t="s">
        <v>31</v>
      </c>
      <c r="C32" s="11">
        <f>'[1]OU '!C35</f>
        <v>215000</v>
      </c>
      <c r="D32" s="12"/>
      <c r="E32" s="13"/>
      <c r="F32" s="13"/>
    </row>
    <row r="33" spans="1:8" s="5" customFormat="1" ht="15.75" x14ac:dyDescent="0.25">
      <c r="A33" s="9">
        <v>3319</v>
      </c>
      <c r="B33" s="10" t="s">
        <v>32</v>
      </c>
      <c r="C33" s="11">
        <f>'[1]OU '!C57+'[1]Závazky z předchozích let'!E95+'[1]Závazky z předchozích let'!E100+800000</f>
        <v>1058900</v>
      </c>
      <c r="D33" s="12"/>
      <c r="E33" s="13"/>
      <c r="F33" s="13"/>
    </row>
    <row r="34" spans="1:8" s="5" customFormat="1" ht="15.75" x14ac:dyDescent="0.25">
      <c r="A34" s="9">
        <v>3399</v>
      </c>
      <c r="B34" s="10" t="s">
        <v>33</v>
      </c>
      <c r="C34" s="11">
        <v>750000</v>
      </c>
      <c r="D34" s="12"/>
      <c r="E34" s="13"/>
      <c r="F34" s="13"/>
    </row>
    <row r="35" spans="1:8" s="5" customFormat="1" ht="15.75" x14ac:dyDescent="0.25">
      <c r="A35" s="9">
        <v>3399</v>
      </c>
      <c r="B35" s="10" t="s">
        <v>34</v>
      </c>
      <c r="C35" s="11">
        <f>'[1]OU '!C8+'[1]OU '!C10+'[1]OU '!C11+'[1]OU '!C26+'[1]OU '!C53+500000</f>
        <v>3387000</v>
      </c>
      <c r="D35" s="14"/>
      <c r="E35" s="13"/>
      <c r="F35" s="13"/>
    </row>
    <row r="36" spans="1:8" s="5" customFormat="1" ht="15.75" x14ac:dyDescent="0.25">
      <c r="A36" s="40" t="s">
        <v>35</v>
      </c>
      <c r="B36" s="41"/>
      <c r="C36" s="42"/>
      <c r="D36" s="14"/>
      <c r="E36" s="13"/>
      <c r="F36" s="13"/>
    </row>
    <row r="37" spans="1:8" s="5" customFormat="1" ht="15.75" x14ac:dyDescent="0.25">
      <c r="A37" s="9">
        <v>5311</v>
      </c>
      <c r="B37" s="10" t="s">
        <v>36</v>
      </c>
      <c r="C37" s="15">
        <v>300000</v>
      </c>
      <c r="D37" s="14"/>
      <c r="E37" s="13"/>
      <c r="F37" s="13"/>
    </row>
    <row r="38" spans="1:8" s="5" customFormat="1" ht="16.5" thickBot="1" x14ac:dyDescent="0.3">
      <c r="A38" s="9">
        <v>5512</v>
      </c>
      <c r="B38" s="10" t="s">
        <v>37</v>
      </c>
      <c r="C38" s="11">
        <v>600000</v>
      </c>
      <c r="D38" s="14"/>
      <c r="E38" s="13"/>
      <c r="F38" s="13"/>
    </row>
    <row r="39" spans="1:8" s="5" customFormat="1" ht="15.75" x14ac:dyDescent="0.25">
      <c r="A39" s="61" t="s">
        <v>38</v>
      </c>
      <c r="B39" s="62"/>
      <c r="C39" s="63"/>
      <c r="D39" s="14"/>
      <c r="E39" s="13"/>
      <c r="F39" s="13"/>
    </row>
    <row r="40" spans="1:8" s="5" customFormat="1" ht="15.75" x14ac:dyDescent="0.25">
      <c r="A40" s="9">
        <v>3613</v>
      </c>
      <c r="B40" s="10" t="s">
        <v>39</v>
      </c>
      <c r="C40" s="11">
        <f>[1]OBHSB!F26-750000+'[1]Závazky z předchozích let'!E157</f>
        <v>1651300</v>
      </c>
      <c r="D40" s="14"/>
      <c r="E40" s="13"/>
      <c r="F40" s="13"/>
    </row>
    <row r="41" spans="1:8" s="5" customFormat="1" ht="15.75" x14ac:dyDescent="0.25">
      <c r="A41" s="9">
        <v>3632</v>
      </c>
      <c r="B41" s="10" t="s">
        <v>40</v>
      </c>
      <c r="C41" s="11">
        <f>'[1]OU '!C9</f>
        <v>120000</v>
      </c>
      <c r="D41" s="13"/>
      <c r="E41" s="13"/>
    </row>
    <row r="42" spans="1:8" s="5" customFormat="1" ht="15.75" x14ac:dyDescent="0.25">
      <c r="A42" s="40" t="s">
        <v>41</v>
      </c>
      <c r="B42" s="41"/>
      <c r="C42" s="42"/>
      <c r="D42" s="14"/>
      <c r="E42" s="13"/>
      <c r="F42" s="13"/>
    </row>
    <row r="43" spans="1:8" s="5" customFormat="1" ht="15" customHeight="1" x14ac:dyDescent="0.25">
      <c r="A43" s="9">
        <v>6112</v>
      </c>
      <c r="B43" s="10" t="s">
        <v>42</v>
      </c>
      <c r="C43" s="11">
        <v>6500000</v>
      </c>
      <c r="D43" s="14"/>
      <c r="E43" s="13"/>
      <c r="F43" s="13"/>
    </row>
    <row r="44" spans="1:8" s="5" customFormat="1" ht="15.75" x14ac:dyDescent="0.25">
      <c r="A44" s="9">
        <v>6171</v>
      </c>
      <c r="B44" s="10" t="s">
        <v>43</v>
      </c>
      <c r="C44" s="11">
        <f>[1]Úřad!D33+'[1]Závazky z předchozích let'!E205</f>
        <v>33678400</v>
      </c>
      <c r="D44" s="14"/>
      <c r="E44" s="13"/>
      <c r="F44" s="13"/>
    </row>
    <row r="45" spans="1:8" s="5" customFormat="1" ht="15.75" x14ac:dyDescent="0.25">
      <c r="A45" s="40" t="s">
        <v>44</v>
      </c>
      <c r="B45" s="41"/>
      <c r="C45" s="42"/>
      <c r="D45" s="12"/>
      <c r="E45" s="13"/>
      <c r="F45" s="13"/>
      <c r="G45" s="17"/>
      <c r="H45" s="17"/>
    </row>
    <row r="46" spans="1:8" s="5" customFormat="1" ht="15.75" x14ac:dyDescent="0.25">
      <c r="A46" s="9">
        <v>6310</v>
      </c>
      <c r="B46" s="10" t="s">
        <v>45</v>
      </c>
      <c r="C46" s="11"/>
      <c r="D46" s="12"/>
      <c r="E46" s="13"/>
      <c r="F46" s="13"/>
      <c r="G46" s="17"/>
      <c r="H46" s="17"/>
    </row>
    <row r="47" spans="1:8" s="5" customFormat="1" ht="15.75" x14ac:dyDescent="0.25">
      <c r="A47" s="9">
        <v>6320</v>
      </c>
      <c r="B47" s="10" t="s">
        <v>46</v>
      </c>
      <c r="C47" s="11">
        <f>'[1]TS ÚMČ+BRABEC+KAŠPER'!E82</f>
        <v>58000</v>
      </c>
      <c r="D47" s="14"/>
      <c r="E47" s="12"/>
      <c r="F47" s="12"/>
    </row>
    <row r="48" spans="1:8" s="5" customFormat="1" ht="15.75" x14ac:dyDescent="0.25">
      <c r="A48" s="9">
        <v>6330</v>
      </c>
      <c r="B48" s="10" t="s">
        <v>47</v>
      </c>
      <c r="C48" s="11">
        <v>7000000</v>
      </c>
      <c r="D48" s="14"/>
      <c r="E48" s="13"/>
      <c r="F48" s="13"/>
    </row>
    <row r="49" spans="1:8" s="5" customFormat="1" ht="16.5" thickBot="1" x14ac:dyDescent="0.3">
      <c r="A49" s="50" t="s">
        <v>48</v>
      </c>
      <c r="B49" s="51"/>
      <c r="C49" s="18">
        <f>SUM(C7:C14,C16:C27,C32:C35,C37:C38,C40:C41,C43:C44,C46:C48)+C29+C30</f>
        <v>121791400</v>
      </c>
      <c r="D49" s="14"/>
      <c r="E49" s="13"/>
      <c r="F49" s="13"/>
    </row>
    <row r="50" spans="1:8" s="5" customFormat="1" ht="15.75" x14ac:dyDescent="0.25">
      <c r="A50" s="52" t="s">
        <v>1</v>
      </c>
      <c r="B50" s="54" t="s">
        <v>2</v>
      </c>
      <c r="C50" s="56" t="s">
        <v>3</v>
      </c>
      <c r="D50" s="14"/>
      <c r="E50" s="13"/>
      <c r="F50" s="13"/>
    </row>
    <row r="51" spans="1:8" s="5" customFormat="1" ht="16.5" thickBot="1" x14ac:dyDescent="0.3">
      <c r="A51" s="53"/>
      <c r="B51" s="55"/>
      <c r="C51" s="57"/>
      <c r="D51" s="14"/>
      <c r="E51" s="13"/>
      <c r="F51" s="13"/>
    </row>
    <row r="52" spans="1:8" s="5" customFormat="1" ht="15.75" x14ac:dyDescent="0.25">
      <c r="A52" s="58" t="s">
        <v>49</v>
      </c>
      <c r="B52" s="59"/>
      <c r="C52" s="60"/>
      <c r="D52" s="14"/>
      <c r="E52" s="13"/>
      <c r="F52" s="13"/>
      <c r="G52" s="17"/>
      <c r="H52" s="17"/>
    </row>
    <row r="53" spans="1:8" s="5" customFormat="1" ht="15.75" x14ac:dyDescent="0.25">
      <c r="A53" s="40" t="s">
        <v>50</v>
      </c>
      <c r="B53" s="41"/>
      <c r="C53" s="42"/>
      <c r="D53" s="12"/>
      <c r="E53" s="12"/>
      <c r="F53" s="12"/>
    </row>
    <row r="54" spans="1:8" s="5" customFormat="1" ht="15.75" x14ac:dyDescent="0.25">
      <c r="A54" s="9">
        <v>2212</v>
      </c>
      <c r="B54" s="10" t="s">
        <v>6</v>
      </c>
      <c r="C54" s="11">
        <f>'[1]TS ÚMČ+BRABEC+KAŠPER'!E8+'[1]Závazky z předchozích let'!E16+3000000</f>
        <v>5248100</v>
      </c>
      <c r="D54" s="12"/>
      <c r="E54" s="12"/>
      <c r="F54" s="12"/>
    </row>
    <row r="55" spans="1:8" s="5" customFormat="1" ht="15.75" x14ac:dyDescent="0.25">
      <c r="A55" s="9">
        <v>2219</v>
      </c>
      <c r="B55" s="10" t="s">
        <v>51</v>
      </c>
      <c r="C55" s="11">
        <f xml:space="preserve"> '[1]Závazky z předchozích let'!E26+5000000+150000+5000000</f>
        <v>10619500</v>
      </c>
      <c r="D55" s="14"/>
      <c r="E55" s="13"/>
      <c r="F55" s="13"/>
    </row>
    <row r="56" spans="1:8" s="5" customFormat="1" ht="15.75" x14ac:dyDescent="0.25">
      <c r="A56" s="9">
        <v>2221</v>
      </c>
      <c r="B56" s="10" t="s">
        <v>8</v>
      </c>
      <c r="C56" s="11"/>
      <c r="D56" s="14"/>
      <c r="E56" s="13"/>
      <c r="F56" s="13"/>
    </row>
    <row r="57" spans="1:8" s="5" customFormat="1" ht="15.75" x14ac:dyDescent="0.25">
      <c r="A57" s="9">
        <v>2241</v>
      </c>
      <c r="B57" s="10" t="s">
        <v>52</v>
      </c>
      <c r="C57" s="11">
        <f>'[1]Závazky z předchozích let'!E37</f>
        <v>13200</v>
      </c>
      <c r="D57" s="14"/>
      <c r="E57" s="13"/>
      <c r="F57" s="13"/>
    </row>
    <row r="58" spans="1:8" s="5" customFormat="1" ht="15.75" x14ac:dyDescent="0.25">
      <c r="A58" s="9">
        <v>3421</v>
      </c>
      <c r="B58" s="10" t="s">
        <v>11</v>
      </c>
      <c r="C58" s="11">
        <f>'[1]TS ÚMČ+BRABEC+KAŠPER'!E32+'[1]Závazky z předchozích let'!E116</f>
        <v>1022600</v>
      </c>
      <c r="D58" s="14"/>
      <c r="E58" s="13"/>
      <c r="F58" s="13"/>
    </row>
    <row r="59" spans="1:8" s="5" customFormat="1" ht="15.75" x14ac:dyDescent="0.25">
      <c r="A59" s="9">
        <v>3745</v>
      </c>
      <c r="B59" s="10" t="s">
        <v>13</v>
      </c>
      <c r="C59" s="11">
        <f>'[1]TS ÚMČ+BRABEC+KAŠPER'!E78+'[1]Závazky z předchozích let'!E188+5990000+2000000</f>
        <v>20422600</v>
      </c>
      <c r="D59" s="14"/>
      <c r="E59" s="13"/>
      <c r="F59" s="13"/>
    </row>
    <row r="60" spans="1:8" s="5" customFormat="1" ht="15.75" x14ac:dyDescent="0.25">
      <c r="A60" s="40" t="s">
        <v>14</v>
      </c>
      <c r="B60" s="41"/>
      <c r="C60" s="42"/>
      <c r="D60" s="14"/>
      <c r="E60" s="13"/>
      <c r="F60" s="13"/>
      <c r="G60" s="17"/>
      <c r="H60" s="17"/>
    </row>
    <row r="61" spans="1:8" s="5" customFormat="1" ht="15.75" x14ac:dyDescent="0.25">
      <c r="A61" s="9">
        <v>3111</v>
      </c>
      <c r="B61" s="10" t="s">
        <v>53</v>
      </c>
      <c r="C61" s="11">
        <f>[1]OBHSB!D19+[1]OBHSB!E17</f>
        <v>700000</v>
      </c>
      <c r="D61" s="12"/>
      <c r="E61" s="12"/>
      <c r="F61" s="12"/>
    </row>
    <row r="62" spans="1:8" s="5" customFormat="1" ht="15.75" x14ac:dyDescent="0.25">
      <c r="A62" s="9">
        <v>3113</v>
      </c>
      <c r="B62" s="10" t="s">
        <v>54</v>
      </c>
      <c r="C62" s="11">
        <f>[1]OBHSB!D6+[1]OBHSB!E4+[1]OBHSB!E12+[1]OBHSB!D11+'[1]Závazky z předchozích let'!E68</f>
        <v>155709700</v>
      </c>
    </row>
    <row r="63" spans="1:8" s="5" customFormat="1" ht="15.75" x14ac:dyDescent="0.25">
      <c r="A63" s="9">
        <v>3121</v>
      </c>
      <c r="B63" s="10" t="s">
        <v>55</v>
      </c>
      <c r="C63" s="11">
        <f>'[1]Závazky z předchozích let'!E76</f>
        <v>2895800</v>
      </c>
    </row>
    <row r="64" spans="1:8" s="5" customFormat="1" ht="15.75" x14ac:dyDescent="0.25">
      <c r="A64" s="9">
        <v>3412</v>
      </c>
      <c r="B64" s="10" t="s">
        <v>25</v>
      </c>
      <c r="C64" s="11">
        <v>0</v>
      </c>
    </row>
    <row r="65" spans="1:8" s="5" customFormat="1" ht="15.75" x14ac:dyDescent="0.25">
      <c r="A65" s="9">
        <v>3419</v>
      </c>
      <c r="B65" s="10" t="s">
        <v>56</v>
      </c>
      <c r="C65" s="11">
        <v>500000</v>
      </c>
    </row>
    <row r="66" spans="1:8" s="5" customFormat="1" ht="15.75" x14ac:dyDescent="0.25">
      <c r="A66" s="40" t="s">
        <v>57</v>
      </c>
      <c r="B66" s="41"/>
      <c r="C66" s="42"/>
      <c r="D66" s="12"/>
      <c r="E66" s="13"/>
      <c r="F66" s="13"/>
    </row>
    <row r="67" spans="1:8" s="5" customFormat="1" ht="15.75" x14ac:dyDescent="0.25">
      <c r="A67" s="9">
        <v>3511</v>
      </c>
      <c r="B67" s="10" t="s">
        <v>58</v>
      </c>
      <c r="C67" s="11">
        <f>'[1]TS ÚMČ+BRABEC+KAŠPER'!E36+'[1]Závazky z předchozích let'!E125</f>
        <v>1951500</v>
      </c>
      <c r="D67" s="12"/>
      <c r="E67" s="13"/>
      <c r="F67" s="13"/>
    </row>
    <row r="68" spans="1:8" s="5" customFormat="1" ht="15.75" x14ac:dyDescent="0.25">
      <c r="A68" s="40" t="s">
        <v>30</v>
      </c>
      <c r="B68" s="41"/>
      <c r="C68" s="42"/>
      <c r="D68" s="12"/>
      <c r="E68" s="13"/>
      <c r="F68" s="13"/>
    </row>
    <row r="69" spans="1:8" s="5" customFormat="1" ht="15.75" x14ac:dyDescent="0.25">
      <c r="A69" s="9">
        <v>3319</v>
      </c>
      <c r="B69" s="10" t="s">
        <v>59</v>
      </c>
      <c r="C69" s="11"/>
      <c r="D69" s="14"/>
      <c r="E69" s="13"/>
      <c r="F69" s="13"/>
    </row>
    <row r="70" spans="1:8" s="5" customFormat="1" ht="15.75" x14ac:dyDescent="0.25">
      <c r="A70" s="40" t="s">
        <v>35</v>
      </c>
      <c r="B70" s="41"/>
      <c r="C70" s="42"/>
      <c r="D70" s="14"/>
      <c r="E70" s="13"/>
      <c r="F70" s="13"/>
    </row>
    <row r="71" spans="1:8" s="5" customFormat="1" ht="15.75" x14ac:dyDescent="0.25">
      <c r="A71" s="9">
        <v>5311</v>
      </c>
      <c r="B71" s="10" t="s">
        <v>60</v>
      </c>
      <c r="C71" s="19">
        <f>'[1]Závazky z předchozích let'!E196+1000000</f>
        <v>2158100</v>
      </c>
      <c r="D71" s="14"/>
      <c r="E71" s="13"/>
      <c r="F71" s="13"/>
    </row>
    <row r="72" spans="1:8" s="5" customFormat="1" ht="15.75" x14ac:dyDescent="0.25">
      <c r="A72" s="9">
        <v>5512</v>
      </c>
      <c r="B72" s="10" t="s">
        <v>37</v>
      </c>
      <c r="C72" s="19"/>
      <c r="D72" s="14"/>
      <c r="E72" s="13"/>
      <c r="F72" s="13"/>
    </row>
    <row r="73" spans="1:8" s="5" customFormat="1" ht="15.75" x14ac:dyDescent="0.25">
      <c r="A73" s="40" t="s">
        <v>38</v>
      </c>
      <c r="B73" s="41"/>
      <c r="C73" s="42"/>
      <c r="D73" s="14"/>
      <c r="E73" s="13"/>
      <c r="F73" s="13"/>
    </row>
    <row r="74" spans="1:8" s="5" customFormat="1" ht="15.75" x14ac:dyDescent="0.25">
      <c r="A74" s="9">
        <v>3612</v>
      </c>
      <c r="B74" s="10" t="s">
        <v>61</v>
      </c>
      <c r="C74" s="11">
        <f>[1]OBHSB!D21</f>
        <v>3000000</v>
      </c>
      <c r="D74" s="14"/>
      <c r="E74" s="13"/>
      <c r="F74" s="13"/>
    </row>
    <row r="75" spans="1:8" s="5" customFormat="1" ht="15.75" x14ac:dyDescent="0.25">
      <c r="A75" s="9">
        <v>3613</v>
      </c>
      <c r="B75" s="10" t="s">
        <v>39</v>
      </c>
      <c r="C75" s="11">
        <f>[1]OBHSB!E22+'[1]Závazky z předchozích let'!E159</f>
        <v>369000</v>
      </c>
      <c r="D75" s="14"/>
      <c r="E75" s="13"/>
      <c r="F75" s="13"/>
    </row>
    <row r="76" spans="1:8" s="5" customFormat="1" ht="15.75" x14ac:dyDescent="0.25">
      <c r="A76" s="9">
        <v>3632</v>
      </c>
      <c r="B76" s="10" t="s">
        <v>62</v>
      </c>
      <c r="C76" s="11">
        <v>0</v>
      </c>
      <c r="D76" s="14"/>
      <c r="E76" s="13"/>
      <c r="F76" s="13"/>
    </row>
    <row r="77" spans="1:8" s="5" customFormat="1" ht="15.75" x14ac:dyDescent="0.25">
      <c r="A77" s="40" t="s">
        <v>41</v>
      </c>
      <c r="B77" s="41"/>
      <c r="C77" s="42"/>
      <c r="D77" s="14"/>
      <c r="E77" s="13"/>
      <c r="F77" s="13"/>
      <c r="G77" s="17"/>
      <c r="H77" s="17"/>
    </row>
    <row r="78" spans="1:8" s="5" customFormat="1" ht="15.75" x14ac:dyDescent="0.25">
      <c r="A78" s="9">
        <v>6171</v>
      </c>
      <c r="B78" s="10" t="s">
        <v>63</v>
      </c>
      <c r="C78" s="11">
        <f>[1]Úřad!D39+[1]OBHSB!D8+[1]OBHSB!D9+[1]OBHSB!D10+[1]OBHSB!E7+'[1]Závazky z předchozích let'!E225+5552400</f>
        <v>10995800</v>
      </c>
      <c r="D78" s="14"/>
      <c r="E78" s="13"/>
      <c r="F78" s="13"/>
      <c r="G78" s="17"/>
      <c r="H78" s="17"/>
    </row>
    <row r="79" spans="1:8" s="5" customFormat="1" ht="15.75" x14ac:dyDescent="0.25">
      <c r="A79" s="43" t="s">
        <v>64</v>
      </c>
      <c r="B79" s="44"/>
      <c r="C79" s="20">
        <f>C78+C75+C74+C72+C71+C69+C67+C65+C64+C62+C61+C59+C58+C57+C56+C55+C54+C76+C63</f>
        <v>215605900</v>
      </c>
      <c r="D79" s="14"/>
      <c r="E79" s="13"/>
      <c r="F79" s="13"/>
      <c r="G79" s="17"/>
      <c r="H79" s="17"/>
    </row>
    <row r="80" spans="1:8" s="5" customFormat="1" ht="18.75" x14ac:dyDescent="0.25">
      <c r="A80" s="45" t="s">
        <v>65</v>
      </c>
      <c r="B80" s="46"/>
      <c r="C80" s="47"/>
      <c r="D80" s="14"/>
      <c r="E80" s="13"/>
      <c r="F80" s="13"/>
      <c r="G80" s="17"/>
      <c r="H80" s="17"/>
    </row>
    <row r="81" spans="1:7" s="5" customFormat="1" ht="15.75" x14ac:dyDescent="0.25">
      <c r="A81" s="48" t="s">
        <v>66</v>
      </c>
      <c r="B81" s="49"/>
      <c r="C81" s="21">
        <f>SUM(C49,C79)</f>
        <v>337397300</v>
      </c>
      <c r="D81" s="22"/>
      <c r="E81" s="23"/>
      <c r="F81" s="23"/>
    </row>
    <row r="82" spans="1:7" s="5" customFormat="1" ht="15.75" x14ac:dyDescent="0.25">
      <c r="A82" s="48" t="s">
        <v>67</v>
      </c>
      <c r="B82" s="49"/>
      <c r="C82" s="21"/>
      <c r="D82" s="24"/>
      <c r="E82" s="7"/>
      <c r="F82" s="7"/>
    </row>
    <row r="83" spans="1:7" s="5" customFormat="1" ht="15.75" x14ac:dyDescent="0.25">
      <c r="A83" s="48" t="s">
        <v>68</v>
      </c>
      <c r="B83" s="49"/>
      <c r="C83" s="21">
        <f>[1]příjmy!D32</f>
        <v>337397300</v>
      </c>
      <c r="D83" s="24"/>
      <c r="E83" s="7"/>
      <c r="F83" s="7"/>
    </row>
    <row r="84" spans="1:7" s="5" customFormat="1" ht="16.5" thickBot="1" x14ac:dyDescent="0.3">
      <c r="A84" s="38" t="s">
        <v>69</v>
      </c>
      <c r="B84" s="39"/>
      <c r="C84" s="25">
        <f>C83-C81</f>
        <v>0</v>
      </c>
      <c r="D84" s="26"/>
      <c r="E84" s="7"/>
      <c r="F84" s="7"/>
    </row>
    <row r="85" spans="1:7" s="5" customFormat="1" ht="15.75" x14ac:dyDescent="0.25">
      <c r="B85" s="27"/>
      <c r="C85" s="28"/>
      <c r="D85" s="26"/>
      <c r="E85" s="7"/>
      <c r="F85" s="7"/>
    </row>
    <row r="86" spans="1:7" s="5" customFormat="1" ht="15.75" x14ac:dyDescent="0.25">
      <c r="A86" s="29"/>
      <c r="B86" s="27"/>
      <c r="C86" s="28"/>
      <c r="D86" s="12"/>
      <c r="E86" s="12"/>
      <c r="F86" s="12"/>
    </row>
    <row r="87" spans="1:7" s="5" customFormat="1" ht="15.75" x14ac:dyDescent="0.25">
      <c r="A87" s="12"/>
      <c r="B87" s="30"/>
      <c r="C87" s="31"/>
      <c r="D87" s="14"/>
      <c r="E87" s="13"/>
      <c r="F87" s="13"/>
    </row>
    <row r="88" spans="1:7" s="5" customFormat="1" ht="15.75" x14ac:dyDescent="0.25">
      <c r="A88" s="12" t="s">
        <v>70</v>
      </c>
      <c r="B88" s="30"/>
      <c r="C88" s="31"/>
      <c r="D88" s="14"/>
      <c r="E88" s="13"/>
      <c r="F88" s="13"/>
    </row>
    <row r="89" spans="1:7" s="5" customFormat="1" ht="15.75" x14ac:dyDescent="0.25">
      <c r="A89" s="12"/>
      <c r="B89" s="30"/>
      <c r="C89" s="31"/>
      <c r="D89" s="12"/>
      <c r="E89" s="13"/>
      <c r="F89" s="13"/>
    </row>
    <row r="90" spans="1:7" s="5" customFormat="1" ht="15.75" x14ac:dyDescent="0.25">
      <c r="A90" s="12"/>
      <c r="B90" s="30"/>
      <c r="C90" s="31"/>
      <c r="D90" s="12"/>
      <c r="E90" s="13"/>
      <c r="F90" s="13"/>
      <c r="G90" s="17"/>
    </row>
    <row r="91" spans="1:7" s="5" customFormat="1" ht="15.75" x14ac:dyDescent="0.25">
      <c r="A91" s="12"/>
      <c r="B91" s="30"/>
      <c r="C91" s="31"/>
      <c r="D91" s="12"/>
      <c r="E91" s="12"/>
      <c r="F91" s="12"/>
    </row>
    <row r="92" spans="1:7" s="5" customFormat="1" ht="15.75" x14ac:dyDescent="0.25">
      <c r="A92" s="12"/>
      <c r="B92" s="30"/>
      <c r="C92" s="31"/>
      <c r="D92" s="12"/>
      <c r="E92" s="13"/>
      <c r="F92" s="13"/>
    </row>
    <row r="93" spans="1:7" s="5" customFormat="1" ht="15.75" x14ac:dyDescent="0.25">
      <c r="A93" s="12"/>
      <c r="B93" s="30"/>
      <c r="C93" s="31"/>
      <c r="D93" s="12"/>
      <c r="E93" s="13"/>
      <c r="F93" s="13"/>
    </row>
    <row r="94" spans="1:7" s="5" customFormat="1" ht="15.75" x14ac:dyDescent="0.25">
      <c r="A94" s="12"/>
      <c r="B94" s="30"/>
      <c r="C94" s="31"/>
      <c r="D94" s="12"/>
      <c r="E94" s="13"/>
      <c r="F94" s="13"/>
    </row>
    <row r="95" spans="1:7" s="5" customFormat="1" ht="15.75" x14ac:dyDescent="0.25">
      <c r="A95" s="12"/>
      <c r="B95" s="30"/>
      <c r="C95" s="31"/>
      <c r="D95" s="12"/>
      <c r="E95" s="13"/>
      <c r="F95" s="13"/>
      <c r="G95" s="17"/>
    </row>
    <row r="96" spans="1:7" s="5" customFormat="1" ht="15.75" x14ac:dyDescent="0.25">
      <c r="A96" s="12"/>
      <c r="B96" s="30"/>
      <c r="C96" s="31"/>
      <c r="D96" s="12"/>
      <c r="E96" s="12"/>
      <c r="F96" s="12"/>
    </row>
    <row r="97" spans="1:7" s="5" customFormat="1" ht="15.75" x14ac:dyDescent="0.25">
      <c r="A97" s="12"/>
      <c r="B97" s="30"/>
      <c r="C97" s="31"/>
      <c r="D97" s="12"/>
      <c r="E97" s="13"/>
      <c r="F97" s="13"/>
    </row>
    <row r="98" spans="1:7" s="5" customFormat="1" ht="15.75" x14ac:dyDescent="0.25">
      <c r="A98" s="12"/>
      <c r="B98" s="30"/>
      <c r="C98" s="31"/>
      <c r="D98" s="12"/>
      <c r="E98" s="13"/>
      <c r="F98" s="13"/>
    </row>
    <row r="99" spans="1:7" s="5" customFormat="1" ht="15.75" x14ac:dyDescent="0.25">
      <c r="A99" s="29" t="s">
        <v>70</v>
      </c>
      <c r="B99" s="32"/>
      <c r="C99" s="31"/>
      <c r="D99" s="12"/>
      <c r="E99" s="13"/>
      <c r="F99" s="13"/>
      <c r="G99" s="17"/>
    </row>
    <row r="100" spans="1:7" s="5" customFormat="1" ht="15.75" x14ac:dyDescent="0.25">
      <c r="A100" s="12"/>
      <c r="B100" s="30"/>
      <c r="C100" s="31"/>
      <c r="D100" s="12"/>
      <c r="E100" s="13"/>
      <c r="F100" s="13"/>
      <c r="G100" s="17"/>
    </row>
    <row r="101" spans="1:7" s="5" customFormat="1" ht="15.75" x14ac:dyDescent="0.25">
      <c r="A101" s="12"/>
      <c r="B101" s="30"/>
      <c r="C101" s="31"/>
      <c r="D101" s="12"/>
      <c r="E101" s="12"/>
      <c r="F101" s="12"/>
    </row>
    <row r="102" spans="1:7" s="5" customFormat="1" ht="15.75" x14ac:dyDescent="0.25">
      <c r="A102" s="33"/>
      <c r="B102" s="34"/>
      <c r="C102" s="31"/>
      <c r="D102" s="12"/>
      <c r="E102" s="12"/>
      <c r="F102" s="12"/>
    </row>
    <row r="103" spans="1:7" s="5" customFormat="1" ht="15.75" x14ac:dyDescent="0.25">
      <c r="A103" s="33"/>
      <c r="B103" s="34"/>
      <c r="C103" s="31"/>
      <c r="D103" s="12"/>
      <c r="E103" s="12"/>
      <c r="F103" s="12"/>
    </row>
    <row r="104" spans="1:7" s="5" customFormat="1" ht="15.75" x14ac:dyDescent="0.25">
      <c r="A104" s="12"/>
      <c r="B104" s="30"/>
      <c r="C104" s="31"/>
      <c r="D104" s="12"/>
      <c r="E104" s="13"/>
      <c r="F104" s="13"/>
    </row>
    <row r="105" spans="1:7" s="5" customFormat="1" ht="15.75" x14ac:dyDescent="0.25">
      <c r="A105" s="12"/>
      <c r="B105" s="30"/>
      <c r="C105" s="31"/>
      <c r="D105" s="12"/>
      <c r="E105" s="13"/>
      <c r="F105" s="13"/>
    </row>
    <row r="106" spans="1:7" s="5" customFormat="1" ht="15.75" x14ac:dyDescent="0.25">
      <c r="A106" s="12"/>
      <c r="B106" s="30"/>
      <c r="C106" s="31"/>
      <c r="D106" s="12"/>
      <c r="E106" s="13"/>
      <c r="F106" s="13"/>
    </row>
    <row r="107" spans="1:7" s="5" customFormat="1" ht="15.75" x14ac:dyDescent="0.25">
      <c r="A107" s="12"/>
      <c r="B107" s="30"/>
      <c r="C107" s="31"/>
      <c r="D107" s="12"/>
      <c r="E107" s="13"/>
      <c r="F107" s="13"/>
    </row>
    <row r="108" spans="1:7" s="5" customFormat="1" ht="15.75" x14ac:dyDescent="0.25">
      <c r="A108" s="12"/>
      <c r="B108" s="30"/>
      <c r="C108" s="31"/>
      <c r="D108" s="12"/>
      <c r="E108" s="13"/>
      <c r="F108" s="13"/>
    </row>
    <row r="109" spans="1:7" s="5" customFormat="1" ht="15.75" x14ac:dyDescent="0.25">
      <c r="A109" s="12"/>
      <c r="B109" s="30"/>
      <c r="C109" s="31"/>
      <c r="D109" s="12"/>
      <c r="E109" s="13"/>
      <c r="F109" s="13"/>
    </row>
    <row r="110" spans="1:7" s="5" customFormat="1" ht="15.75" x14ac:dyDescent="0.25">
      <c r="A110" s="12"/>
      <c r="B110" s="30"/>
      <c r="C110" s="31"/>
      <c r="D110" s="12"/>
      <c r="E110" s="13"/>
      <c r="F110" s="13"/>
    </row>
    <row r="111" spans="1:7" s="5" customFormat="1" ht="15.75" x14ac:dyDescent="0.25">
      <c r="A111" s="12"/>
      <c r="B111" s="30"/>
      <c r="C111" s="31"/>
      <c r="D111" s="12"/>
      <c r="E111" s="13"/>
      <c r="F111" s="13"/>
    </row>
    <row r="112" spans="1:7" s="5" customFormat="1" ht="15.75" x14ac:dyDescent="0.25">
      <c r="A112" s="12"/>
      <c r="B112" s="30"/>
      <c r="C112" s="31"/>
      <c r="D112" s="12"/>
      <c r="E112" s="13"/>
      <c r="F112" s="13"/>
      <c r="G112" s="17"/>
    </row>
    <row r="113" spans="1:7" s="5" customFormat="1" ht="15.75" x14ac:dyDescent="0.25">
      <c r="A113" s="12"/>
      <c r="B113" s="30"/>
      <c r="C113" s="31"/>
      <c r="D113" s="12"/>
      <c r="E113" s="12"/>
      <c r="F113" s="12"/>
    </row>
    <row r="114" spans="1:7" s="5" customFormat="1" ht="15.75" x14ac:dyDescent="0.25">
      <c r="A114" s="12"/>
      <c r="B114" s="30"/>
      <c r="C114" s="31"/>
      <c r="D114" s="12"/>
      <c r="E114" s="13"/>
      <c r="F114" s="13"/>
    </row>
    <row r="115" spans="1:7" s="5" customFormat="1" ht="15.75" x14ac:dyDescent="0.25">
      <c r="A115" s="12"/>
      <c r="B115" s="30"/>
      <c r="C115" s="31"/>
      <c r="D115" s="12"/>
      <c r="E115" s="13"/>
      <c r="F115" s="13"/>
    </row>
    <row r="116" spans="1:7" s="5" customFormat="1" ht="15.75" x14ac:dyDescent="0.25">
      <c r="A116" s="12"/>
      <c r="B116" s="30"/>
      <c r="C116" s="31"/>
      <c r="D116" s="35"/>
      <c r="E116" s="36"/>
      <c r="F116" s="36"/>
      <c r="G116" s="17"/>
    </row>
    <row r="118" spans="1:7" ht="12.75" x14ac:dyDescent="0.2">
      <c r="D118" s="16"/>
      <c r="E118" s="37"/>
      <c r="F118" s="37"/>
    </row>
    <row r="119" spans="1:7" ht="12.75" x14ac:dyDescent="0.2">
      <c r="D119" s="16"/>
      <c r="E119" s="37"/>
      <c r="F119" s="37"/>
    </row>
    <row r="120" spans="1:7" ht="12.75" x14ac:dyDescent="0.2">
      <c r="D120" s="16"/>
      <c r="E120" s="37"/>
      <c r="F120" s="37"/>
    </row>
    <row r="121" spans="1:7" ht="12.75" x14ac:dyDescent="0.2">
      <c r="D121" s="16"/>
      <c r="E121" s="37"/>
      <c r="F121" s="37"/>
    </row>
  </sheetData>
  <mergeCells count="31">
    <mergeCell ref="A42:C42"/>
    <mergeCell ref="A1:C1"/>
    <mergeCell ref="A3:A4"/>
    <mergeCell ref="B3:B4"/>
    <mergeCell ref="C3:C4"/>
    <mergeCell ref="A5:C5"/>
    <mergeCell ref="A6:C6"/>
    <mergeCell ref="A15:C15"/>
    <mergeCell ref="A28:C28"/>
    <mergeCell ref="A31:C31"/>
    <mergeCell ref="A36:C36"/>
    <mergeCell ref="A39:C39"/>
    <mergeCell ref="A73:C73"/>
    <mergeCell ref="A45:C45"/>
    <mergeCell ref="A49:B49"/>
    <mergeCell ref="A50:A51"/>
    <mergeCell ref="B50:B51"/>
    <mergeCell ref="C50:C51"/>
    <mergeCell ref="A52:C52"/>
    <mergeCell ref="A53:C53"/>
    <mergeCell ref="A60:C60"/>
    <mergeCell ref="A66:C66"/>
    <mergeCell ref="A68:C68"/>
    <mergeCell ref="A70:C70"/>
    <mergeCell ref="A84:B84"/>
    <mergeCell ref="A77:C77"/>
    <mergeCell ref="A79:B79"/>
    <mergeCell ref="A80:C80"/>
    <mergeCell ref="A81:B81"/>
    <mergeCell ref="A82:B82"/>
    <mergeCell ref="A83:B8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Gondeková</dc:creator>
  <cp:lastModifiedBy>Alena Brabcová</cp:lastModifiedBy>
  <dcterms:created xsi:type="dcterms:W3CDTF">2025-03-13T06:57:03Z</dcterms:created>
  <dcterms:modified xsi:type="dcterms:W3CDTF">2025-03-13T07:39:53Z</dcterms:modified>
</cp:coreProperties>
</file>